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<sst xmlns="http://schemas.openxmlformats.org/spreadsheetml/2006/main" count="33" uniqueCount="33">
  <si>
    <t xml:space="preserve">Magnetic declination and inclination testing on ground at Batumi, “Take off from parking hot” from bay 10.  Lat/long = 41.6056, 41.6112</t>
  </si>
  <si>
    <t xml:space="preserve">Aircraft: FW-190A8.  Deviation angles in Cockpit/Scripts/Avionics/MagneticCompass.lua zeroed while testing to avoid deviation errors.</t>
  </si>
  <si>
    <t xml:space="preserve">Mission date: June 2016 (MagVar data file 6_2016.bin)</t>
  </si>
  <si>
    <t xml:space="preserve">Magnetic field unit vector in world coords</t>
  </si>
  <si>
    <t xml:space="preserve">Declination:</t>
  </si>
  <si>
    <t xml:space="preserve">x (grid N)</t>
  </si>
  <si>
    <t xml:space="preserve">y (up)</t>
  </si>
  <si>
    <t xml:space="preserve">z (grid E)</t>
  </si>
  <si>
    <t xml:space="preserve">r</t>
  </si>
  <si>
    <t xml:space="preserve">Inclination:</t>
  </si>
  <si>
    <t xml:space="preserve">Heading in M.E.</t>
  </si>
  <si>
    <t xml:space="preserve">Compass bearing read in cockpit</t>
  </si>
  <si>
    <t xml:space="preserve">Heading from telemetry</t>
  </si>
  <si>
    <t xml:space="preserve">Pitch from telemetry</t>
  </si>
  <si>
    <t xml:space="preserve">Bank from telemetry</t>
  </si>
  <si>
    <t xml:space="preserve">Magnetic yaw from telemetry</t>
  </si>
  <si>
    <t xml:space="preserve">Declination calculated from heading – yaw</t>
  </si>
  <si>
    <t xml:space="preserve">x1</t>
  </si>
  <si>
    <t xml:space="preserve">y1</t>
  </si>
  <si>
    <t xml:space="preserve">z1</t>
  </si>
  <si>
    <t xml:space="preserve">r1</t>
  </si>
  <si>
    <t xml:space="preserve">Magnetic yaw calculated from vector and heading</t>
  </si>
  <si>
    <t xml:space="preserve">x2</t>
  </si>
  <si>
    <t xml:space="preserve">y2</t>
  </si>
  <si>
    <t xml:space="preserve">z2</t>
  </si>
  <si>
    <t xml:space="preserve">r2</t>
  </si>
  <si>
    <t xml:space="preserve">Adjusted for heading and pitch</t>
  </si>
  <si>
    <t xml:space="preserve">x3</t>
  </si>
  <si>
    <t xml:space="preserve">y3</t>
  </si>
  <si>
    <t xml:space="preserve">z3</t>
  </si>
  <si>
    <t xml:space="preserve">r3</t>
  </si>
  <si>
    <t xml:space="preserve">Adjusted for heading, pitch and bank</t>
  </si>
  <si>
    <t xml:space="preserve">Difference of compass reading – calculated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</si>
</sst>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0.0000"/>
  </numFmts>
  <fonts count="16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4"/>
      <color rgb="FF000000"/>
      <name val="Arial"/>
      <family val="2"/>
    </font>
    <font>
      <sz val="18"/>
      <color rgb="FF000000"/>
      <name val="Arial"/>
      <family val="2"/>
    </font>
    <font>
      <sz val="12"/>
      <color rgb="FF000000"/>
      <name val="Arial"/>
      <family val="2"/>
    </font>
    <font>
      <sz val="10"/>
      <color rgb="FF333333"/>
      <name val="Arial"/>
      <family val="2"/>
    </font>
    <font>
      <i val="true"/>
      <sz val="10"/>
      <color rgb="FF808080"/>
      <name val="Arial"/>
      <family val="2"/>
    </font>
    <font>
      <u val="single"/>
      <sz val="10"/>
      <color rgb="FF0000EE"/>
      <name val="Arial"/>
      <family val="2"/>
    </font>
    <font>
      <sz val="10"/>
      <color rgb="FF006600"/>
      <name val="Arial"/>
      <family val="2"/>
    </font>
    <font>
      <sz val="10"/>
      <color rgb="FF996600"/>
      <name val="Arial"/>
      <family val="2"/>
    </font>
    <font>
      <sz val="10"/>
      <color rgb="FFCC0000"/>
      <name val="Arial"/>
      <family val="2"/>
    </font>
    <font>
      <b val="true"/>
      <sz val="10"/>
      <color rgb="FFFFFFFF"/>
      <name val="Arial"/>
      <family val="2"/>
    </font>
    <font>
      <b val="true"/>
      <sz val="10"/>
      <color rgb="FF000000"/>
      <name val="Arial"/>
      <family val="2"/>
    </font>
    <font>
      <sz val="10"/>
      <color rgb="FFFFFFFF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FFCC"/>
        <bgColor rgb="FFCCFFFF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FFCC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false" applyProtection="false"/>
    <xf numFmtId="164" fontId="5" fillId="0" borderId="0" applyFont="true" applyBorder="false" applyAlignment="false" applyProtection="false"/>
    <xf numFmtId="164" fontId="6" fillId="0" borderId="0" applyFont="true" applyBorder="false" applyAlignment="false" applyProtection="false"/>
    <xf numFmtId="164" fontId="0" fillId="0" borderId="0" applyFont="false" applyBorder="false" applyAlignment="false" applyProtection="false"/>
    <xf numFmtId="164" fontId="7" fillId="2" borderId="1" applyFont="true" applyBorder="true" applyAlignment="false" applyProtection="false"/>
    <xf numFmtId="164" fontId="8" fillId="0" borderId="0" applyFont="true" applyBorder="false" applyAlignment="false" applyProtection="false"/>
    <xf numFmtId="164" fontId="9" fillId="0" borderId="0" applyFont="true" applyBorder="false" applyAlignment="false" applyProtection="false"/>
    <xf numFmtId="164" fontId="0" fillId="0" borderId="0" applyFont="false" applyBorder="false" applyAlignment="false" applyProtection="false"/>
    <xf numFmtId="164" fontId="10" fillId="3" borderId="0" applyFont="true" applyBorder="false" applyAlignment="false" applyProtection="false"/>
    <xf numFmtId="164" fontId="11" fillId="2" borderId="0" applyFont="true" applyBorder="false" applyAlignment="false" applyProtection="false"/>
    <xf numFmtId="164" fontId="12" fillId="4" borderId="0" applyFont="true" applyBorder="false" applyAlignment="false" applyProtection="false"/>
    <xf numFmtId="164" fontId="12" fillId="0" borderId="0" applyFont="true" applyBorder="false" applyAlignment="false" applyProtection="false"/>
    <xf numFmtId="164" fontId="13" fillId="5" borderId="0" applyFont="true" applyBorder="false" applyAlignment="false" applyProtection="false"/>
    <xf numFmtId="164" fontId="14" fillId="0" borderId="0" applyFont="true" applyBorder="false" applyAlignment="false" applyProtection="false"/>
    <xf numFmtId="164" fontId="15" fillId="6" borderId="0" applyFont="true" applyBorder="false" applyAlignment="false" applyProtection="false"/>
    <xf numFmtId="164" fontId="15" fillId="7" borderId="0" applyFont="true" applyBorder="false" applyAlignment="false" applyProtection="false"/>
    <xf numFmtId="164" fontId="14" fillId="8" borderId="0" applyFont="true" applyBorder="false" applyAlignment="false" applyProtection="false"/>
  </cellStyleXfs>
  <cellXfs count="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90" wrapText="true" indent="0" shrinkToFit="false"/>
      <protection locked="true" hidden="false"/>
    </xf>
    <xf numFmtId="165" fontId="0" fillId="0" borderId="0" xfId="0" applyFont="true" applyBorder="false" applyAlignment="true" applyProtection="false">
      <alignment horizontal="center" vertical="bottom" textRotation="9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90" wrapText="tru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Heading" xfId="20"/>
    <cellStyle name="Heading 1" xfId="21"/>
    <cellStyle name="Heading 2" xfId="22"/>
    <cellStyle name="Text" xfId="23"/>
    <cellStyle name="Note" xfId="24"/>
    <cellStyle name="Footnote" xfId="25"/>
    <cellStyle name="Hyperlink" xfId="26"/>
    <cellStyle name="Status" xfId="27"/>
    <cellStyle name="Good" xfId="28"/>
    <cellStyle name="Neutral" xfId="29"/>
    <cellStyle name="Bad" xfId="30"/>
    <cellStyle name="Warning" xfId="31"/>
    <cellStyle name="Error" xfId="32"/>
    <cellStyle name="Accent" xfId="33"/>
    <cellStyle name="Accent 1" xfId="34"/>
    <cellStyle name="Accent 2" xfId="35"/>
    <cellStyle name="Accent 3" xfId="36"/>
  </cellStyles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B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E6" activeCellId="0" sqref="E6"/>
    </sheetView>
  </sheetViews>
  <sheetFormatPr defaultRowHeight="12.8" zeroHeight="false" outlineLevelRow="0" outlineLevelCol="0"/>
  <cols>
    <col collapsed="false" customWidth="true" hidden="false" outlineLevel="0" max="1" min="1" style="0" width="4.44"/>
    <col collapsed="false" customWidth="true" hidden="false" outlineLevel="0" max="2" min="2" style="0" width="4.3"/>
    <col collapsed="false" customWidth="true" hidden="false" outlineLevel="0" max="3" min="3" style="0" width="4.02"/>
    <col collapsed="false" customWidth="true" hidden="false" outlineLevel="0" max="4" min="4" style="0" width="7.36"/>
    <col collapsed="false" customWidth="true" hidden="false" outlineLevel="0" max="5" min="5" style="0" width="5.96"/>
    <col collapsed="false" customWidth="true" hidden="false" outlineLevel="0" max="6" min="6" style="0" width="5.83"/>
    <col collapsed="false" customWidth="true" hidden="false" outlineLevel="0" max="7" min="7" style="0" width="7.64"/>
    <col collapsed="false" customWidth="true" hidden="false" outlineLevel="0" max="8" min="8" style="0" width="6.94"/>
    <col collapsed="false" customWidth="true" hidden="false" outlineLevel="0" max="9" min="9" style="0" width="3.89"/>
    <col collapsed="false" customWidth="true" hidden="false" outlineLevel="0" max="10" min="10" style="1" width="8.06"/>
    <col collapsed="false" customWidth="true" hidden="false" outlineLevel="0" max="11" min="11" style="1" width="7.22"/>
    <col collapsed="false" customWidth="true" hidden="false" outlineLevel="0" max="12" min="12" style="1" width="7.08"/>
    <col collapsed="false" customWidth="true" hidden="false" outlineLevel="0" max="13" min="13" style="2" width="4.44"/>
    <col collapsed="false" customWidth="true" hidden="false" outlineLevel="0" max="14" min="14" style="1" width="9.44"/>
    <col collapsed="false" customWidth="true" hidden="false" outlineLevel="0" max="15" min="15" style="1" width="4.3"/>
    <col collapsed="false" customWidth="true" hidden="false" outlineLevel="0" max="16" min="16" style="1" width="6.94"/>
    <col collapsed="false" customWidth="true" hidden="false" outlineLevel="0" max="18" min="17" style="1" width="7.08"/>
    <col collapsed="false" customWidth="true" hidden="false" outlineLevel="0" max="19" min="19" style="2" width="4.44"/>
    <col collapsed="false" customWidth="true" hidden="false" outlineLevel="0" max="20" min="20" style="1" width="9.59"/>
    <col collapsed="false" customWidth="true" hidden="false" outlineLevel="0" max="21" min="21" style="1" width="4.02"/>
    <col collapsed="false" customWidth="true" hidden="false" outlineLevel="0" max="22" min="22" style="1" width="6.81"/>
    <col collapsed="false" customWidth="true" hidden="false" outlineLevel="0" max="24" min="23" style="1" width="7.36"/>
    <col collapsed="false" customWidth="true" hidden="false" outlineLevel="0" max="25" min="25" style="2" width="4.58"/>
    <col collapsed="false" customWidth="true" hidden="false" outlineLevel="0" max="26" min="26" style="1" width="9.44"/>
    <col collapsed="false" customWidth="true" hidden="false" outlineLevel="0" max="27" min="27" style="0" width="3.89"/>
    <col collapsed="false" customWidth="true" hidden="false" outlineLevel="0" max="28" min="28" style="1" width="9.44"/>
    <col collapsed="false" customWidth="false" hidden="false" outlineLevel="0" max="1025" min="29" style="0" width="11.52"/>
  </cols>
  <sheetData>
    <row r="1" customFormat="false" ht="12.8" hidden="false" customHeight="false" outlineLevel="0" collapsed="false">
      <c r="A1" s="0" t="s">
        <v>0</v>
      </c>
    </row>
    <row r="2" customFormat="false" ht="12.8" hidden="false" customHeight="false" outlineLevel="0" collapsed="false">
      <c r="A2" s="0" t="s">
        <v>1</v>
      </c>
    </row>
    <row r="3" customFormat="false" ht="12.8" hidden="false" customHeight="false" outlineLevel="0" collapsed="false">
      <c r="A3" s="0" t="s">
        <v>2</v>
      </c>
    </row>
    <row r="4" customFormat="false" ht="12.8" hidden="false" customHeight="false" outlineLevel="0" collapsed="false">
      <c r="J4" s="1" t="s">
        <v>3</v>
      </c>
    </row>
    <row r="5" customFormat="false" ht="12.8" hidden="false" customHeight="false" outlineLevel="0" collapsed="false">
      <c r="A5" s="0" t="s">
        <v>4</v>
      </c>
      <c r="D5" s="0" t="n">
        <v>6.4179</v>
      </c>
      <c r="J5" s="1" t="s">
        <v>5</v>
      </c>
      <c r="K5" s="1" t="s">
        <v>6</v>
      </c>
      <c r="L5" s="1" t="s">
        <v>7</v>
      </c>
      <c r="M5" s="2" t="s">
        <v>8</v>
      </c>
    </row>
    <row r="6" customFormat="false" ht="12.8" hidden="false" customHeight="false" outlineLevel="0" collapsed="false">
      <c r="A6" s="0" t="s">
        <v>9</v>
      </c>
      <c r="D6" s="0" t="n">
        <v>60.3174</v>
      </c>
      <c r="J6" s="1" t="n">
        <f aca="false">COS(RADIANS($D$5))*COS(RADIANS($D$6))</f>
        <v>0.492091489979664</v>
      </c>
      <c r="K6" s="1" t="n">
        <f aca="false">-SIN(RADIANS($D$6))</f>
        <v>-0.868781938880934</v>
      </c>
      <c r="L6" s="1" t="n">
        <f aca="false">SIN(RADIANS($D$5))*COS(RADIANS($D$6))</f>
        <v>0.0553525804626897</v>
      </c>
      <c r="M6" s="2" t="n">
        <f aca="false">J6*J6+K6*K6+L6*L6</f>
        <v>1</v>
      </c>
    </row>
    <row r="8" s="3" customFormat="true" ht="88.05" hidden="false" customHeight="true" outlineLevel="0" collapsed="false">
      <c r="A8" s="3" t="s">
        <v>10</v>
      </c>
      <c r="B8" s="3" t="s">
        <v>11</v>
      </c>
      <c r="D8" s="3" t="s">
        <v>12</v>
      </c>
      <c r="E8" s="3" t="s">
        <v>13</v>
      </c>
      <c r="F8" s="3" t="s">
        <v>14</v>
      </c>
      <c r="G8" s="3" t="s">
        <v>15</v>
      </c>
      <c r="H8" s="3" t="s">
        <v>16</v>
      </c>
      <c r="J8" s="4" t="s">
        <v>17</v>
      </c>
      <c r="K8" s="4" t="s">
        <v>18</v>
      </c>
      <c r="L8" s="4" t="s">
        <v>19</v>
      </c>
      <c r="M8" s="5" t="s">
        <v>20</v>
      </c>
      <c r="N8" s="4" t="s">
        <v>21</v>
      </c>
      <c r="O8" s="4"/>
      <c r="P8" s="4" t="s">
        <v>22</v>
      </c>
      <c r="Q8" s="4" t="s">
        <v>23</v>
      </c>
      <c r="R8" s="4" t="s">
        <v>24</v>
      </c>
      <c r="S8" s="5" t="s">
        <v>25</v>
      </c>
      <c r="T8" s="4" t="s">
        <v>26</v>
      </c>
      <c r="U8" s="4"/>
      <c r="V8" s="4" t="s">
        <v>27</v>
      </c>
      <c r="W8" s="4" t="s">
        <v>28</v>
      </c>
      <c r="X8" s="4" t="s">
        <v>29</v>
      </c>
      <c r="Y8" s="5" t="s">
        <v>30</v>
      </c>
      <c r="Z8" s="4" t="s">
        <v>31</v>
      </c>
      <c r="AB8" s="4" t="s">
        <v>32</v>
      </c>
    </row>
    <row r="9" customFormat="false" ht="12.8" hidden="false" customHeight="false" outlineLevel="0" collapsed="false">
      <c r="A9" s="0" t="n">
        <v>305</v>
      </c>
      <c r="B9" s="0" t="n">
        <v>280</v>
      </c>
      <c r="D9" s="0" t="n">
        <v>305.9923</v>
      </c>
      <c r="E9" s="0" t="n">
        <v>11.31</v>
      </c>
      <c r="F9" s="0" t="n">
        <v>0.01</v>
      </c>
      <c r="G9" s="0" t="n">
        <v>299.5743</v>
      </c>
      <c r="H9" s="0" t="n">
        <f aca="false">D9-G9</f>
        <v>6.41800000000001</v>
      </c>
      <c r="J9" s="1" t="n">
        <f aca="false">$J$6*COS(RADIANS(D9))+$L$6*SIN(RADIANS(D9))</f>
        <v>0.244405065462447</v>
      </c>
      <c r="K9" s="1" t="n">
        <f aca="false">$K$6</f>
        <v>-0.868781938880934</v>
      </c>
      <c r="L9" s="1" t="n">
        <f aca="false">-$J$6*SIN(RADIANS(D9))+$L$6*COS(RADIANS(D9))</f>
        <v>0.430678658225111</v>
      </c>
      <c r="M9" s="2" t="n">
        <f aca="false">J9*J9+K9*K9+L9*L9</f>
        <v>1</v>
      </c>
      <c r="N9" s="1" t="n">
        <f aca="false">MOD(DEGREES(ATAN2(J9,-L9))+360,360)</f>
        <v>299.5744</v>
      </c>
      <c r="P9" s="1" t="n">
        <f aca="false">J9*COS(RADIANS(E9))+K9*SIN(RADIANS(E9))</f>
        <v>0.0692756675921591</v>
      </c>
      <c r="Q9" s="1" t="n">
        <f aca="false">-J9*SIN(RADIANS(E9))+K9*COS(RADIANS(E9))</f>
        <v>-0.899842639148134</v>
      </c>
      <c r="R9" s="1" t="n">
        <f aca="false">L9</f>
        <v>0.430678658225111</v>
      </c>
      <c r="S9" s="2" t="n">
        <f aca="false">P9*P9+Q9*Q9+R9*R9</f>
        <v>1</v>
      </c>
      <c r="T9" s="1" t="n">
        <f aca="false">MOD(DEGREES(ATAN2(P9,-R9))+360,360)</f>
        <v>279.137886773849</v>
      </c>
      <c r="V9" s="1" t="n">
        <f aca="false">P9</f>
        <v>0.0692756675921591</v>
      </c>
      <c r="W9" s="1" t="n">
        <f aca="false">R9*SIN(RADIANS(F9))+Q9*COS(RADIANS(F9))</f>
        <v>-0.899767457837088</v>
      </c>
      <c r="X9" s="1" t="n">
        <f aca="false">R9*COS(RADIANS(F9))-Q9*SIN(RADIANS(F9))</f>
        <v>0.430835703832732</v>
      </c>
      <c r="Y9" s="2" t="n">
        <f aca="false">V9*V9+W9*W9+X9*X9</f>
        <v>1</v>
      </c>
      <c r="Z9" s="1" t="n">
        <f aca="false">MOD(DEGREES(ATAN2(V9,-X9))+360,360)</f>
        <v>279.134612052883</v>
      </c>
      <c r="AB9" s="1" t="n">
        <f aca="false">B9-Z9</f>
        <v>0.865387947116915</v>
      </c>
    </row>
  </sheetData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131</TotalTime>
  <Application>LibreOffice/6.1.5.2$Linux_X86_64 LibreOffice_project/10$Build-2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2021-10-28T07:13:16Z</dcterms:created>
  <dc:creator/>
  <dc:description/>
  <dc:language>en-GB</dc:language>
  <cp:lastModifiedBy/>
  <dcterms:modified xsi:type="dcterms:W3CDTF">2021-10-28T10:39:28Z</dcterms:modified>
  <cp:revision>37</cp:revision>
  <dc:subject/>
  <dc:title/>
</cp:coreProperties>
</file>