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8755" windowHeight="12600"/>
  </bookViews>
  <sheets>
    <sheet name="Plan1" sheetId="1" r:id="rId1"/>
    <sheet name="Plan2" sheetId="2" r:id="rId2"/>
    <sheet name="Plan3" sheetId="3" r:id="rId3"/>
  </sheets>
  <definedNames>
    <definedName name="_xlnm.Print_Area" localSheetId="0">Plan1!$A$1:$O$51</definedName>
  </definedNames>
  <calcPr calcId="125725"/>
</workbook>
</file>

<file path=xl/calcChain.xml><?xml version="1.0" encoding="utf-8"?>
<calcChain xmlns="http://schemas.openxmlformats.org/spreadsheetml/2006/main">
  <c r="D32" i="1"/>
  <c r="D33"/>
  <c r="D34"/>
  <c r="D35"/>
  <c r="D36"/>
  <c r="E36"/>
  <c r="F36" s="1"/>
  <c r="H36" s="1"/>
  <c r="J36" s="1"/>
  <c r="L36" s="1"/>
  <c r="E35"/>
  <c r="F35" s="1"/>
  <c r="H35" s="1"/>
  <c r="J35" s="1"/>
  <c r="L35" s="1"/>
  <c r="E34"/>
  <c r="F34" s="1"/>
  <c r="H34" s="1"/>
  <c r="J34" s="1"/>
  <c r="L34" s="1"/>
  <c r="E33"/>
  <c r="F33" s="1"/>
  <c r="H33" s="1"/>
  <c r="J33" s="1"/>
  <c r="L33" s="1"/>
  <c r="E32"/>
  <c r="F32" s="1"/>
  <c r="H32" s="1"/>
  <c r="J32" s="1"/>
  <c r="L32" s="1"/>
  <c r="D31"/>
  <c r="E31"/>
  <c r="F31" s="1"/>
  <c r="H31" s="1"/>
  <c r="J31" s="1"/>
  <c r="L31" s="1"/>
  <c r="D30"/>
  <c r="E30"/>
  <c r="F30" s="1"/>
  <c r="H30" s="1"/>
  <c r="J30" s="1"/>
  <c r="L30" s="1"/>
  <c r="K5"/>
  <c r="K6"/>
  <c r="K7"/>
  <c r="K8"/>
  <c r="K9"/>
  <c r="K10"/>
  <c r="K11"/>
  <c r="K4"/>
  <c r="L5"/>
  <c r="N5" s="1"/>
  <c r="L6"/>
  <c r="J5"/>
  <c r="J6"/>
  <c r="J7"/>
  <c r="L7" s="1"/>
  <c r="N7" s="1"/>
  <c r="J8"/>
  <c r="L8" s="1"/>
  <c r="N8" s="1"/>
  <c r="J9"/>
  <c r="L9" s="1"/>
  <c r="N9" s="1"/>
  <c r="J10"/>
  <c r="L10" s="1"/>
  <c r="N10" s="1"/>
  <c r="J11"/>
  <c r="L11" s="1"/>
  <c r="N11" s="1"/>
  <c r="J4"/>
  <c r="L4" s="1"/>
  <c r="N4" s="1"/>
  <c r="F5"/>
  <c r="H5" s="1"/>
  <c r="F6"/>
  <c r="F7"/>
  <c r="H7" s="1"/>
  <c r="F8"/>
  <c r="H8" s="1"/>
  <c r="F9"/>
  <c r="H9" s="1"/>
  <c r="F10"/>
  <c r="H10" s="1"/>
  <c r="F11"/>
  <c r="H11" s="1"/>
  <c r="F4"/>
  <c r="H4" s="1"/>
  <c r="E5"/>
  <c r="G5" s="1"/>
  <c r="E6"/>
  <c r="G6" s="1"/>
  <c r="E7"/>
  <c r="G7" s="1"/>
  <c r="E8"/>
  <c r="G8" s="1"/>
  <c r="E9"/>
  <c r="G9" s="1"/>
  <c r="E10"/>
  <c r="G10" s="1"/>
  <c r="E11"/>
  <c r="G11" s="1"/>
  <c r="E4"/>
  <c r="G4" s="1"/>
  <c r="D18"/>
  <c r="D19"/>
  <c r="D20"/>
  <c r="D21"/>
  <c r="D22"/>
  <c r="D23"/>
  <c r="D24"/>
  <c r="D25"/>
  <c r="D26"/>
  <c r="D27"/>
  <c r="D28"/>
  <c r="D29"/>
  <c r="D17"/>
  <c r="E18"/>
  <c r="F18" s="1"/>
  <c r="H18" s="1"/>
  <c r="J18" s="1"/>
  <c r="E19"/>
  <c r="F19" s="1"/>
  <c r="H19" s="1"/>
  <c r="J19" s="1"/>
  <c r="L19" s="1"/>
  <c r="E20"/>
  <c r="F20" s="1"/>
  <c r="H20" s="1"/>
  <c r="J20" s="1"/>
  <c r="L20" s="1"/>
  <c r="E21"/>
  <c r="F21" s="1"/>
  <c r="H21" s="1"/>
  <c r="J21" s="1"/>
  <c r="E22"/>
  <c r="F22" s="1"/>
  <c r="H22" s="1"/>
  <c r="J22" s="1"/>
  <c r="L22" s="1"/>
  <c r="E23"/>
  <c r="F23" s="1"/>
  <c r="H23" s="1"/>
  <c r="J23" s="1"/>
  <c r="L23" s="1"/>
  <c r="E24"/>
  <c r="F24" s="1"/>
  <c r="H24" s="1"/>
  <c r="J24" s="1"/>
  <c r="L24" s="1"/>
  <c r="E25"/>
  <c r="F25" s="1"/>
  <c r="H25" s="1"/>
  <c r="J25" s="1"/>
  <c r="L25" s="1"/>
  <c r="E26"/>
  <c r="F26" s="1"/>
  <c r="H26" s="1"/>
  <c r="J26" s="1"/>
  <c r="E27"/>
  <c r="F27" s="1"/>
  <c r="H27" s="1"/>
  <c r="J27" s="1"/>
  <c r="L27" s="1"/>
  <c r="E28"/>
  <c r="F28" s="1"/>
  <c r="H28" s="1"/>
  <c r="J28" s="1"/>
  <c r="E29"/>
  <c r="F29" s="1"/>
  <c r="H29" s="1"/>
  <c r="J29" s="1"/>
  <c r="E17"/>
  <c r="F17" s="1"/>
  <c r="H17" s="1"/>
  <c r="J17" s="1"/>
  <c r="M11"/>
  <c r="O11" s="1"/>
  <c r="M5"/>
  <c r="O5" s="1"/>
  <c r="N6"/>
  <c r="M6"/>
  <c r="O6" s="1"/>
  <c r="M7"/>
  <c r="O7" s="1"/>
  <c r="M8"/>
  <c r="O8" s="1"/>
  <c r="M9"/>
  <c r="O9" s="1"/>
  <c r="M10"/>
  <c r="O10" s="1"/>
  <c r="M4"/>
  <c r="O4" s="1"/>
  <c r="H6"/>
  <c r="L29" l="1"/>
  <c r="L28"/>
  <c r="L21"/>
  <c r="L26"/>
  <c r="L18"/>
  <c r="L17"/>
</calcChain>
</file>

<file path=xl/sharedStrings.xml><?xml version="1.0" encoding="utf-8"?>
<sst xmlns="http://schemas.openxmlformats.org/spreadsheetml/2006/main" count="53" uniqueCount="48">
  <si>
    <t>Aircraft Altitude  - AGL (ft)</t>
  </si>
  <si>
    <t>Height formula</t>
  </si>
  <si>
    <t>CBU-99 Time of Function - PRI (s)</t>
  </si>
  <si>
    <t>CBU-99 Time of Function - OPT (s)</t>
  </si>
  <si>
    <t>Open canister height relative to the aircraft -PRI - (ft)</t>
  </si>
  <si>
    <t>Open canister height relative to the aircraft - OPT (ft)</t>
  </si>
  <si>
    <t>Open canister height AGL - PRI (ft)</t>
  </si>
  <si>
    <t>Y(t) = (g.t^2)/2</t>
  </si>
  <si>
    <t>ft/s^2</t>
  </si>
  <si>
    <t>m/s^2</t>
  </si>
  <si>
    <t>g=</t>
  </si>
  <si>
    <t xml:space="preserve">9.81 </t>
  </si>
  <si>
    <t>CBU-99 Arm Delay (s)</t>
  </si>
  <si>
    <t>Height to arm bomblets after release - relative to the aircraft - PRI  (ft)</t>
  </si>
  <si>
    <t>FMU - 140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</si>
  <si>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</si>
  <si>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</si>
  <si>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</si>
  <si>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</si>
  <si>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</si>
  <si>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</si>
  <si>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</si>
  <si>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</si>
  <si>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</si>
  <si>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</si>
  <si>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</si>
  <si>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</si>
  <si>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FMU-140 Arm delays can be 1.2, 4, 6, 8 and 10 s</t>
  </si>
  <si>
    <t>Mk 339 Mod 1</t>
  </si>
  <si>
    <t>Mk 339 Mod 1 delay is fixed at 1.1 s</t>
  </si>
  <si>
    <t>CBU-99 Height of Function - PRI (s)</t>
  </si>
  <si>
    <t>FMU-140 Height of Function (Open Canister) can be:</t>
  </si>
  <si>
    <t>t=</t>
  </si>
  <si>
    <t>s</t>
  </si>
  <si>
    <t>Time to open the canister from release (s)</t>
  </si>
  <si>
    <t xml:space="preserve">Time to arm bomblets after release (s) </t>
  </si>
  <si>
    <t>Height of armed bomblets over target - PRI - AGL (ft)</t>
  </si>
  <si>
    <t>Height of armed bomblets over target - OPT - AGL (ft)</t>
  </si>
  <si>
    <t>Open Canister Height over target  OPT - AGL (ft)</t>
  </si>
  <si>
    <t>Open canister height over target PRI - AGL (ft)</t>
  </si>
  <si>
    <t>Height of armed bomblets over target - AGL (ft)</t>
  </si>
  <si>
    <t>Height to arm bomblets after release - relative to the aircraft - OPT  (ft)</t>
  </si>
  <si>
    <t xml:space="preserve">Time to arm bomblets after release - PRI (s) </t>
  </si>
  <si>
    <t xml:space="preserve">Time to arm bomblets after release - OPT (s) </t>
  </si>
  <si>
    <t>M</t>
  </si>
  <si>
    <t>N</t>
  </si>
  <si>
    <t>Time Formula</t>
  </si>
  <si>
    <t>ROOT(2y/g)</t>
  </si>
</sst>
</file>

<file path=xl/styles.xml><?xml version="1.0" encoding="utf-8"?>
<styleSheet xmlns="http://schemas.openxmlformats.org/spreadsheetml/2006/main">
  <numFmts count="1">
    <numFmt numFmtId="164" formatCode="00000"/>
  </numFmts>
  <fonts count="1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1" fontId="0" fillId="0" borderId="0" xfId="0" applyNumberFormat="1" applyAlignment="1">
      <alignment horizontal="center"/>
    </xf>
    <xf numFmtId="0" fontId="0" fillId="0" borderId="0" xfId="0" applyAlignment="1"/>
    <xf numFmtId="0" fontId="0" fillId="0" borderId="0" xfId="0" applyAlignment="1">
      <alignment horizontal="center"/>
    </xf>
    <xf numFmtId="0" fontId="1" fillId="2" borderId="0" xfId="0" applyFont="1" applyFill="1" applyAlignment="1"/>
    <xf numFmtId="2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1" fontId="9" fillId="0" borderId="0" xfId="0" applyNumberFormat="1" applyFont="1" applyAlignment="1">
      <alignment horizontal="center"/>
    </xf>
    <xf numFmtId="1" fontId="10" fillId="0" borderId="0" xfId="0" applyNumberFormat="1" applyFont="1" applyAlignment="1">
      <alignment horizontal="left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1" fontId="11" fillId="0" borderId="0" xfId="0" applyNumberFormat="1" applyFont="1" applyAlignment="1">
      <alignment horizontal="left"/>
    </xf>
    <xf numFmtId="2" fontId="1" fillId="0" borderId="1" xfId="0" applyNumberFormat="1" applyFont="1" applyBorder="1" applyAlignment="1">
      <alignment horizontal="center"/>
    </xf>
    <xf numFmtId="2" fontId="4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2" fontId="1" fillId="0" borderId="0" xfId="0" applyNumberFormat="1" applyFont="1" applyFill="1" applyBorder="1" applyAlignment="1">
      <alignment horizontal="center"/>
    </xf>
    <xf numFmtId="164" fontId="1" fillId="2" borderId="2" xfId="0" applyNumberFormat="1" applyFont="1" applyFill="1" applyBorder="1" applyAlignment="1">
      <alignment horizontal="center" vertical="center" wrapText="1"/>
    </xf>
    <xf numFmtId="164" fontId="1" fillId="3" borderId="2" xfId="0" applyNumberFormat="1" applyFont="1" applyFill="1" applyBorder="1" applyAlignment="1">
      <alignment horizontal="center" vertical="center" wrapText="1"/>
    </xf>
    <xf numFmtId="164" fontId="2" fillId="4" borderId="2" xfId="0" applyNumberFormat="1" applyFont="1" applyFill="1" applyBorder="1" applyAlignment="1">
      <alignment horizontal="center" vertical="center" wrapText="1"/>
    </xf>
    <xf numFmtId="164" fontId="3" fillId="4" borderId="2" xfId="0" applyNumberFormat="1" applyFont="1" applyFill="1" applyBorder="1" applyAlignment="1">
      <alignment horizontal="center" vertical="center" wrapText="1"/>
    </xf>
    <xf numFmtId="164" fontId="3" fillId="3" borderId="2" xfId="0" applyNumberFormat="1" applyFont="1" applyFill="1" applyBorder="1" applyAlignment="1">
      <alignment horizontal="center" vertical="center" wrapText="1"/>
    </xf>
    <xf numFmtId="164" fontId="6" fillId="3" borderId="2" xfId="0" applyNumberFormat="1" applyFont="1" applyFill="1" applyBorder="1" applyAlignment="1">
      <alignment horizontal="center" vertical="center" wrapText="1"/>
    </xf>
    <xf numFmtId="164" fontId="7" fillId="4" borderId="4" xfId="0" applyNumberFormat="1" applyFont="1" applyFill="1" applyBorder="1" applyAlignment="1">
      <alignment horizontal="center" vertical="center" wrapText="1"/>
    </xf>
    <xf numFmtId="164" fontId="4" fillId="5" borderId="3" xfId="0" applyNumberFormat="1" applyFont="1" applyFill="1" applyBorder="1" applyAlignment="1">
      <alignment horizontal="center" vertical="center" wrapText="1"/>
    </xf>
    <xf numFmtId="164" fontId="4" fillId="7" borderId="3" xfId="0" applyNumberFormat="1" applyFont="1" applyFill="1" applyBorder="1" applyAlignment="1">
      <alignment horizontal="center" vertical="center" wrapText="1"/>
    </xf>
    <xf numFmtId="2" fontId="4" fillId="5" borderId="5" xfId="0" applyNumberFormat="1" applyFont="1" applyFill="1" applyBorder="1" applyAlignment="1">
      <alignment horizontal="center" vertical="center" wrapText="1"/>
    </xf>
    <xf numFmtId="2" fontId="1" fillId="0" borderId="5" xfId="0" applyNumberFormat="1" applyFont="1" applyBorder="1" applyAlignment="1">
      <alignment horizontal="center"/>
    </xf>
    <xf numFmtId="2" fontId="1" fillId="0" borderId="5" xfId="0" applyNumberFormat="1" applyFont="1" applyFill="1" applyBorder="1" applyAlignment="1">
      <alignment horizontal="center"/>
    </xf>
    <xf numFmtId="0" fontId="8" fillId="0" borderId="2" xfId="0" applyFont="1" applyBorder="1" applyAlignment="1">
      <alignment horizontal="center"/>
    </xf>
    <xf numFmtId="1" fontId="1" fillId="2" borderId="2" xfId="0" applyNumberFormat="1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2" fontId="5" fillId="6" borderId="2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0" fillId="0" borderId="2" xfId="0" applyBorder="1"/>
    <xf numFmtId="0" fontId="6" fillId="3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1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2" fontId="0" fillId="0" borderId="2" xfId="0" applyNumberFormat="1" applyBorder="1" applyAlignment="1">
      <alignment horizontal="center"/>
    </xf>
    <xf numFmtId="0" fontId="0" fillId="0" borderId="2" xfId="0" applyBorder="1" applyAlignment="1"/>
    <xf numFmtId="0" fontId="8" fillId="0" borderId="2" xfId="0" applyNumberFormat="1" applyFont="1" applyBorder="1" applyAlignment="1">
      <alignment horizontal="center"/>
    </xf>
    <xf numFmtId="2" fontId="1" fillId="0" borderId="2" xfId="0" applyNumberFormat="1" applyFont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1" fillId="0" borderId="3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 applyAlignment="1">
      <alignment horizontal="center"/>
    </xf>
    <xf numFmtId="0" fontId="0" fillId="0" borderId="0" xfId="0" applyBorder="1"/>
    <xf numFmtId="0" fontId="0" fillId="0" borderId="0" xfId="0" applyBorder="1" applyAlignment="1"/>
    <xf numFmtId="0" fontId="8" fillId="2" borderId="2" xfId="0" applyFont="1" applyFill="1" applyBorder="1" applyAlignment="1">
      <alignment horizontal="center"/>
    </xf>
    <xf numFmtId="1" fontId="0" fillId="2" borderId="2" xfId="0" applyNumberForma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2" fontId="0" fillId="2" borderId="2" xfId="0" applyNumberFormat="1" applyFill="1" applyBorder="1" applyAlignment="1">
      <alignment horizontal="center"/>
    </xf>
    <xf numFmtId="0" fontId="0" fillId="2" borderId="2" xfId="0" applyFill="1" applyBorder="1"/>
    <xf numFmtId="0" fontId="0" fillId="2" borderId="2" xfId="0" applyFill="1" applyBorder="1" applyAlignment="1"/>
    <xf numFmtId="2" fontId="1" fillId="2" borderId="5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51"/>
  <sheetViews>
    <sheetView tabSelected="1" zoomScaleNormal="100" workbookViewId="0">
      <selection activeCell="I49" sqref="I49"/>
    </sheetView>
  </sheetViews>
  <sheetFormatPr defaultRowHeight="15"/>
  <cols>
    <col min="2" max="2" width="18.5703125" style="1" customWidth="1"/>
    <col min="3" max="3" width="14" style="1" customWidth="1"/>
    <col min="4" max="4" width="21" style="3" customWidth="1"/>
    <col min="5" max="5" width="16.7109375" style="3" customWidth="1"/>
    <col min="6" max="6" width="21.85546875" style="5" customWidth="1"/>
    <col min="7" max="7" width="23" style="3" customWidth="1"/>
    <col min="8" max="8" width="20.7109375" customWidth="1"/>
    <col min="9" max="10" width="19.42578125" customWidth="1"/>
    <col min="11" max="12" width="24.7109375" style="2" customWidth="1"/>
    <col min="13" max="13" width="20.5703125" customWidth="1"/>
    <col min="14" max="14" width="19.7109375" customWidth="1"/>
    <col min="15" max="15" width="20.7109375" customWidth="1"/>
  </cols>
  <sheetData>
    <row r="1" spans="1:15" ht="23.25">
      <c r="A1" s="9">
        <v>1</v>
      </c>
      <c r="B1" s="7" t="s">
        <v>15</v>
      </c>
      <c r="C1" s="7" t="s">
        <v>16</v>
      </c>
      <c r="D1" s="10" t="s">
        <v>17</v>
      </c>
      <c r="E1" s="7" t="s">
        <v>18</v>
      </c>
      <c r="F1" s="7" t="s">
        <v>19</v>
      </c>
      <c r="G1" s="10" t="s">
        <v>20</v>
      </c>
      <c r="H1" s="7" t="s">
        <v>21</v>
      </c>
      <c r="I1" s="7" t="s">
        <v>22</v>
      </c>
      <c r="J1" s="10" t="s">
        <v>23</v>
      </c>
      <c r="K1" s="7" t="s">
        <v>24</v>
      </c>
      <c r="L1" s="7" t="s">
        <v>25</v>
      </c>
      <c r="M1" s="10" t="s">
        <v>26</v>
      </c>
      <c r="N1" s="7" t="s">
        <v>44</v>
      </c>
      <c r="O1" s="7" t="s">
        <v>45</v>
      </c>
    </row>
    <row r="2" spans="1:15" ht="33.75" customHeight="1" thickBot="1">
      <c r="A2" s="9">
        <v>2</v>
      </c>
      <c r="B2" s="8" t="s">
        <v>28</v>
      </c>
      <c r="K2"/>
      <c r="M2" s="2"/>
    </row>
    <row r="3" spans="1:15" ht="60.75" thickBot="1">
      <c r="A3" s="42">
        <v>3</v>
      </c>
      <c r="B3" s="16" t="s">
        <v>0</v>
      </c>
      <c r="C3" s="17" t="s">
        <v>2</v>
      </c>
      <c r="D3" s="18" t="s">
        <v>3</v>
      </c>
      <c r="E3" s="17" t="s">
        <v>4</v>
      </c>
      <c r="F3" s="18" t="s">
        <v>5</v>
      </c>
      <c r="G3" s="17" t="s">
        <v>39</v>
      </c>
      <c r="H3" s="19" t="s">
        <v>38</v>
      </c>
      <c r="I3" s="16" t="s">
        <v>12</v>
      </c>
      <c r="J3" s="20" t="s">
        <v>42</v>
      </c>
      <c r="K3" s="19" t="s">
        <v>43</v>
      </c>
      <c r="L3" s="21" t="s">
        <v>13</v>
      </c>
      <c r="M3" s="22" t="s">
        <v>41</v>
      </c>
      <c r="N3" s="23" t="s">
        <v>36</v>
      </c>
      <c r="O3" s="24" t="s">
        <v>37</v>
      </c>
    </row>
    <row r="4" spans="1:15" ht="19.5" thickBot="1">
      <c r="A4" s="42">
        <v>4</v>
      </c>
      <c r="B4" s="38">
        <v>500</v>
      </c>
      <c r="C4" s="40">
        <v>1.28</v>
      </c>
      <c r="D4" s="40">
        <v>4</v>
      </c>
      <c r="E4" s="40">
        <f t="shared" ref="E4:F11" si="0" xml:space="preserve"> - ($I$45*(C4^2))/2</f>
        <v>-26.3569408</v>
      </c>
      <c r="F4" s="40">
        <f t="shared" si="0"/>
        <v>-257.392</v>
      </c>
      <c r="G4" s="43">
        <f>$B4+E4</f>
        <v>473.64305919999998</v>
      </c>
      <c r="H4" s="43">
        <f>$B4+F4</f>
        <v>242.608</v>
      </c>
      <c r="I4" s="40">
        <v>1.1100000000000001</v>
      </c>
      <c r="J4" s="40">
        <f>C4+I4</f>
        <v>2.39</v>
      </c>
      <c r="K4" s="40">
        <f>D4+I4</f>
        <v>5.1100000000000003</v>
      </c>
      <c r="L4" s="40">
        <f t="shared" ref="L4:L11" si="1">-($I$45*(J4^2))/2</f>
        <v>-91.890552700000001</v>
      </c>
      <c r="M4" s="44">
        <f t="shared" ref="M4:M11" si="2" xml:space="preserve"> - ($I$45*(I4+D4)^2)/2</f>
        <v>-420.06535270000001</v>
      </c>
      <c r="N4" s="45">
        <f t="shared" ref="N4:N11" si="3">B4+L4</f>
        <v>408.1094473</v>
      </c>
      <c r="O4" s="45">
        <f t="shared" ref="O4:O11" si="4">B4+M4</f>
        <v>79.934647299999995</v>
      </c>
    </row>
    <row r="5" spans="1:15" ht="19.5" thickBot="1">
      <c r="A5" s="42">
        <v>5</v>
      </c>
      <c r="B5" s="38">
        <v>500</v>
      </c>
      <c r="C5" s="40">
        <v>2.23</v>
      </c>
      <c r="D5" s="40">
        <v>8</v>
      </c>
      <c r="E5" s="40">
        <f t="shared" si="0"/>
        <v>-79.999042299999999</v>
      </c>
      <c r="F5" s="40">
        <f t="shared" si="0"/>
        <v>-1029.568</v>
      </c>
      <c r="G5" s="43">
        <f t="shared" ref="G5:G9" si="5">$B5+E5</f>
        <v>420.00095770000001</v>
      </c>
      <c r="H5" s="43">
        <f t="shared" ref="H5:H9" si="6">$B5+F5</f>
        <v>-529.56799999999998</v>
      </c>
      <c r="I5" s="40">
        <v>1.1100000000000001</v>
      </c>
      <c r="J5" s="40">
        <f t="shared" ref="J5:J11" si="7">C5+I5</f>
        <v>3.34</v>
      </c>
      <c r="K5" s="40">
        <f t="shared" ref="K5:K11" si="8">D5+I5</f>
        <v>9.11</v>
      </c>
      <c r="L5" s="40">
        <f t="shared" si="1"/>
        <v>-179.46013719999999</v>
      </c>
      <c r="M5" s="44">
        <f t="shared" si="2"/>
        <v>-1335.0939126999999</v>
      </c>
      <c r="N5" s="45">
        <f t="shared" si="3"/>
        <v>320.53986280000004</v>
      </c>
      <c r="O5" s="45">
        <f t="shared" si="4"/>
        <v>-835.09391269999992</v>
      </c>
    </row>
    <row r="6" spans="1:15" ht="19.5" thickBot="1">
      <c r="A6" s="42">
        <v>6</v>
      </c>
      <c r="B6" s="38">
        <v>1000</v>
      </c>
      <c r="C6" s="40">
        <v>1.28</v>
      </c>
      <c r="D6" s="40">
        <v>4</v>
      </c>
      <c r="E6" s="40">
        <f t="shared" si="0"/>
        <v>-26.3569408</v>
      </c>
      <c r="F6" s="40">
        <f t="shared" si="0"/>
        <v>-257.392</v>
      </c>
      <c r="G6" s="43">
        <f t="shared" si="5"/>
        <v>973.64305920000004</v>
      </c>
      <c r="H6" s="43">
        <f t="shared" si="6"/>
        <v>742.60799999999995</v>
      </c>
      <c r="I6" s="40">
        <v>1.1100000000000001</v>
      </c>
      <c r="J6" s="40">
        <f t="shared" si="7"/>
        <v>2.39</v>
      </c>
      <c r="K6" s="40">
        <f t="shared" si="8"/>
        <v>5.1100000000000003</v>
      </c>
      <c r="L6" s="40">
        <f t="shared" si="1"/>
        <v>-91.890552700000001</v>
      </c>
      <c r="M6" s="44">
        <f t="shared" si="2"/>
        <v>-420.06535270000001</v>
      </c>
      <c r="N6" s="45">
        <f t="shared" si="3"/>
        <v>908.10944730000006</v>
      </c>
      <c r="O6" s="45">
        <f t="shared" si="4"/>
        <v>579.93464730000005</v>
      </c>
    </row>
    <row r="7" spans="1:15" ht="19.5" thickBot="1">
      <c r="A7" s="42">
        <v>7</v>
      </c>
      <c r="B7" s="38">
        <v>1000</v>
      </c>
      <c r="C7" s="40">
        <v>2.23</v>
      </c>
      <c r="D7" s="40">
        <v>8</v>
      </c>
      <c r="E7" s="40">
        <f t="shared" si="0"/>
        <v>-79.999042299999999</v>
      </c>
      <c r="F7" s="40">
        <f t="shared" si="0"/>
        <v>-1029.568</v>
      </c>
      <c r="G7" s="43">
        <f t="shared" si="5"/>
        <v>920.00095769999996</v>
      </c>
      <c r="H7" s="43">
        <f t="shared" si="6"/>
        <v>-29.567999999999984</v>
      </c>
      <c r="I7" s="40">
        <v>1.1100000000000001</v>
      </c>
      <c r="J7" s="40">
        <f t="shared" si="7"/>
        <v>3.34</v>
      </c>
      <c r="K7" s="40">
        <f t="shared" si="8"/>
        <v>9.11</v>
      </c>
      <c r="L7" s="40">
        <f t="shared" si="1"/>
        <v>-179.46013719999999</v>
      </c>
      <c r="M7" s="44">
        <f t="shared" si="2"/>
        <v>-1335.0939126999999</v>
      </c>
      <c r="N7" s="45">
        <f t="shared" si="3"/>
        <v>820.53986280000004</v>
      </c>
      <c r="O7" s="45">
        <f t="shared" si="4"/>
        <v>-335.09391269999992</v>
      </c>
    </row>
    <row r="8" spans="1:15" ht="19.5" thickBot="1">
      <c r="A8" s="42">
        <v>8</v>
      </c>
      <c r="B8" s="38">
        <v>2000</v>
      </c>
      <c r="C8" s="40">
        <v>1.28</v>
      </c>
      <c r="D8" s="40">
        <v>4</v>
      </c>
      <c r="E8" s="40">
        <f t="shared" si="0"/>
        <v>-26.3569408</v>
      </c>
      <c r="F8" s="40">
        <f t="shared" si="0"/>
        <v>-257.392</v>
      </c>
      <c r="G8" s="43">
        <f t="shared" si="5"/>
        <v>1973.6430591999999</v>
      </c>
      <c r="H8" s="43">
        <f t="shared" si="6"/>
        <v>1742.6079999999999</v>
      </c>
      <c r="I8" s="40">
        <v>1.1100000000000001</v>
      </c>
      <c r="J8" s="40">
        <f t="shared" si="7"/>
        <v>2.39</v>
      </c>
      <c r="K8" s="40">
        <f t="shared" si="8"/>
        <v>5.1100000000000003</v>
      </c>
      <c r="L8" s="40">
        <f t="shared" si="1"/>
        <v>-91.890552700000001</v>
      </c>
      <c r="M8" s="44">
        <f t="shared" si="2"/>
        <v>-420.06535270000001</v>
      </c>
      <c r="N8" s="45">
        <f t="shared" si="3"/>
        <v>1908.1094473000001</v>
      </c>
      <c r="O8" s="45">
        <f t="shared" si="4"/>
        <v>1579.9346473000001</v>
      </c>
    </row>
    <row r="9" spans="1:15" ht="19.5" thickBot="1">
      <c r="A9" s="42">
        <v>9</v>
      </c>
      <c r="B9" s="38">
        <v>10000</v>
      </c>
      <c r="C9" s="40">
        <v>20</v>
      </c>
      <c r="D9" s="40">
        <v>24</v>
      </c>
      <c r="E9" s="40">
        <f t="shared" si="0"/>
        <v>-6434.8</v>
      </c>
      <c r="F9" s="40">
        <f t="shared" si="0"/>
        <v>-9266.1119999999992</v>
      </c>
      <c r="G9" s="43">
        <f t="shared" si="5"/>
        <v>3565.2</v>
      </c>
      <c r="H9" s="43">
        <f t="shared" si="6"/>
        <v>733.88800000000083</v>
      </c>
      <c r="I9" s="40">
        <v>1.1100000000000001</v>
      </c>
      <c r="J9" s="40">
        <f t="shared" si="7"/>
        <v>21.11</v>
      </c>
      <c r="K9" s="40">
        <f t="shared" si="8"/>
        <v>25.11</v>
      </c>
      <c r="L9" s="40">
        <f t="shared" si="1"/>
        <v>-7168.8835927</v>
      </c>
      <c r="M9" s="44">
        <f t="shared" si="2"/>
        <v>-10143.048152699999</v>
      </c>
      <c r="N9" s="45">
        <f t="shared" si="3"/>
        <v>2831.1164073</v>
      </c>
      <c r="O9" s="45">
        <f t="shared" si="4"/>
        <v>-143.04815269999926</v>
      </c>
    </row>
    <row r="10" spans="1:15" ht="19.5" thickBot="1">
      <c r="A10" s="42">
        <v>10</v>
      </c>
      <c r="B10" s="38">
        <v>10000</v>
      </c>
      <c r="C10" s="40">
        <v>22</v>
      </c>
      <c r="D10" s="40">
        <v>23</v>
      </c>
      <c r="E10" s="40">
        <f t="shared" si="0"/>
        <v>-7786.1080000000002</v>
      </c>
      <c r="F10" s="40">
        <f t="shared" si="0"/>
        <v>-8510.0229999999992</v>
      </c>
      <c r="G10" s="43">
        <f t="shared" ref="G10" si="9">$B10+E10</f>
        <v>2213.8919999999998</v>
      </c>
      <c r="H10" s="43">
        <f t="shared" ref="H10" si="10">$B10+F10</f>
        <v>1489.9770000000008</v>
      </c>
      <c r="I10" s="40">
        <v>1.1100000000000001</v>
      </c>
      <c r="J10" s="40">
        <f t="shared" si="7"/>
        <v>23.11</v>
      </c>
      <c r="K10" s="40">
        <f t="shared" si="8"/>
        <v>24.11</v>
      </c>
      <c r="L10" s="40">
        <f t="shared" si="1"/>
        <v>-8591.6178726999988</v>
      </c>
      <c r="M10" s="44">
        <f t="shared" si="2"/>
        <v>-9351.2460126999995</v>
      </c>
      <c r="N10" s="45">
        <f t="shared" si="3"/>
        <v>1408.3821273000012</v>
      </c>
      <c r="O10" s="45">
        <f t="shared" si="4"/>
        <v>648.75398730000052</v>
      </c>
    </row>
    <row r="11" spans="1:15" ht="19.5" thickBot="1">
      <c r="A11" s="42">
        <v>11</v>
      </c>
      <c r="B11" s="38">
        <v>10000</v>
      </c>
      <c r="C11" s="40">
        <v>22</v>
      </c>
      <c r="D11" s="40">
        <v>24</v>
      </c>
      <c r="E11" s="40">
        <f t="shared" si="0"/>
        <v>-7786.1080000000002</v>
      </c>
      <c r="F11" s="40">
        <f t="shared" si="0"/>
        <v>-9266.1119999999992</v>
      </c>
      <c r="G11" s="43">
        <f t="shared" ref="G11" si="11">$B11+E11</f>
        <v>2213.8919999999998</v>
      </c>
      <c r="H11" s="43">
        <f t="shared" ref="H11" si="12">$B11+F11</f>
        <v>733.88800000000083</v>
      </c>
      <c r="I11" s="40">
        <v>1.1100000000000001</v>
      </c>
      <c r="J11" s="40">
        <f t="shared" si="7"/>
        <v>23.11</v>
      </c>
      <c r="K11" s="40">
        <f t="shared" si="8"/>
        <v>25.11</v>
      </c>
      <c r="L11" s="40">
        <f t="shared" si="1"/>
        <v>-8591.6178726999988</v>
      </c>
      <c r="M11" s="44">
        <f t="shared" si="2"/>
        <v>-10143.048152699999</v>
      </c>
      <c r="N11" s="45">
        <f t="shared" si="3"/>
        <v>1408.3821273000012</v>
      </c>
      <c r="O11" s="45">
        <f t="shared" si="4"/>
        <v>-143.04815269999926</v>
      </c>
    </row>
    <row r="12" spans="1:15" ht="18.75">
      <c r="A12" s="9">
        <v>12</v>
      </c>
    </row>
    <row r="13" spans="1:15" ht="18.75">
      <c r="A13" s="9">
        <v>13</v>
      </c>
      <c r="C13" s="11" t="s">
        <v>29</v>
      </c>
    </row>
    <row r="14" spans="1:15" ht="18.75">
      <c r="A14" s="9">
        <v>14</v>
      </c>
    </row>
    <row r="15" spans="1:15" ht="36">
      <c r="A15" s="9">
        <v>15</v>
      </c>
      <c r="B15" s="8" t="s">
        <v>14</v>
      </c>
    </row>
    <row r="16" spans="1:15" ht="60">
      <c r="A16" s="28">
        <v>16</v>
      </c>
      <c r="B16" s="29" t="s">
        <v>0</v>
      </c>
      <c r="C16" s="30" t="s">
        <v>30</v>
      </c>
      <c r="D16" s="30" t="s">
        <v>6</v>
      </c>
      <c r="E16" s="31" t="s">
        <v>4</v>
      </c>
      <c r="F16" s="32" t="s">
        <v>34</v>
      </c>
      <c r="G16" s="33" t="s">
        <v>12</v>
      </c>
      <c r="H16" s="34" t="s">
        <v>35</v>
      </c>
      <c r="I16" s="35"/>
      <c r="J16" s="36" t="s">
        <v>13</v>
      </c>
      <c r="K16" s="37"/>
      <c r="L16" s="25" t="s">
        <v>40</v>
      </c>
      <c r="M16" s="13"/>
    </row>
    <row r="17" spans="1:13" ht="18.75">
      <c r="A17" s="28">
        <v>17</v>
      </c>
      <c r="B17" s="38">
        <v>500</v>
      </c>
      <c r="C17" s="39">
        <v>300</v>
      </c>
      <c r="D17" s="39">
        <f t="shared" ref="D17:D36" si="13">C17</f>
        <v>300</v>
      </c>
      <c r="E17" s="40">
        <f t="shared" ref="E17:E32" si="14">C17-B17</f>
        <v>-200</v>
      </c>
      <c r="F17" s="40">
        <f t="shared" ref="F17:F32" si="15">SQRT((2*-E17)/$I$45)</f>
        <v>3.5259606962293994</v>
      </c>
      <c r="G17" s="39">
        <v>1.2</v>
      </c>
      <c r="H17" s="40">
        <f t="shared" ref="H17:H32" si="16">F17+G17</f>
        <v>4.7259606962293992</v>
      </c>
      <c r="I17" s="35"/>
      <c r="J17" s="40">
        <f t="shared" ref="J17:J32" si="17">-(($I$45*(H17^2))/2)</f>
        <v>-359.29839132858166</v>
      </c>
      <c r="K17" s="40"/>
      <c r="L17" s="26">
        <f t="shared" ref="L17:L32" si="18">B17+J17</f>
        <v>140.70160867141834</v>
      </c>
      <c r="M17" s="12"/>
    </row>
    <row r="18" spans="1:13" ht="18.75">
      <c r="A18" s="28">
        <v>18</v>
      </c>
      <c r="B18" s="38">
        <v>500</v>
      </c>
      <c r="C18" s="39">
        <v>500</v>
      </c>
      <c r="D18" s="39">
        <f t="shared" si="13"/>
        <v>500</v>
      </c>
      <c r="E18" s="40">
        <f t="shared" si="14"/>
        <v>0</v>
      </c>
      <c r="F18" s="40">
        <f t="shared" si="15"/>
        <v>0</v>
      </c>
      <c r="G18" s="39">
        <v>1.2</v>
      </c>
      <c r="H18" s="40">
        <f t="shared" si="16"/>
        <v>1.2</v>
      </c>
      <c r="I18" s="35"/>
      <c r="J18" s="40">
        <f t="shared" si="17"/>
        <v>-23.165279999999999</v>
      </c>
      <c r="K18" s="40"/>
      <c r="L18" s="26">
        <f t="shared" si="18"/>
        <v>476.83472</v>
      </c>
      <c r="M18" s="12"/>
    </row>
    <row r="19" spans="1:13" ht="18.75">
      <c r="A19" s="28">
        <v>19</v>
      </c>
      <c r="B19" s="38">
        <v>1000</v>
      </c>
      <c r="C19" s="39">
        <v>700</v>
      </c>
      <c r="D19" s="39">
        <f t="shared" si="13"/>
        <v>700</v>
      </c>
      <c r="E19" s="40">
        <f t="shared" si="14"/>
        <v>-300</v>
      </c>
      <c r="F19" s="40">
        <f t="shared" si="15"/>
        <v>4.318402279435273</v>
      </c>
      <c r="G19" s="39">
        <v>1.2</v>
      </c>
      <c r="H19" s="40">
        <f t="shared" si="16"/>
        <v>5.5184022794352732</v>
      </c>
      <c r="I19" s="35"/>
      <c r="J19" s="40">
        <f t="shared" si="17"/>
        <v>-489.89360992626052</v>
      </c>
      <c r="K19" s="40"/>
      <c r="L19" s="26">
        <f t="shared" si="18"/>
        <v>510.10639007373948</v>
      </c>
      <c r="M19" s="12"/>
    </row>
    <row r="20" spans="1:13" ht="18.75">
      <c r="A20" s="28">
        <v>20</v>
      </c>
      <c r="B20" s="38">
        <v>1000</v>
      </c>
      <c r="C20" s="39">
        <v>900</v>
      </c>
      <c r="D20" s="39">
        <f t="shared" si="13"/>
        <v>900</v>
      </c>
      <c r="E20" s="40">
        <f t="shared" si="14"/>
        <v>-100</v>
      </c>
      <c r="F20" s="40">
        <f t="shared" si="15"/>
        <v>2.4932307185010485</v>
      </c>
      <c r="G20" s="39">
        <v>1.2</v>
      </c>
      <c r="H20" s="40">
        <f t="shared" si="16"/>
        <v>3.6932307185010487</v>
      </c>
      <c r="I20" s="35"/>
      <c r="J20" s="40">
        <f t="shared" si="17"/>
        <v>-219.42592616446328</v>
      </c>
      <c r="K20" s="40"/>
      <c r="L20" s="26">
        <f t="shared" si="18"/>
        <v>780.57407383553675</v>
      </c>
      <c r="M20" s="12"/>
    </row>
    <row r="21" spans="1:13" ht="18.75">
      <c r="A21" s="28">
        <v>21</v>
      </c>
      <c r="B21" s="38">
        <v>1500</v>
      </c>
      <c r="C21" s="39">
        <v>1200</v>
      </c>
      <c r="D21" s="39">
        <f t="shared" si="13"/>
        <v>1200</v>
      </c>
      <c r="E21" s="40">
        <f t="shared" si="14"/>
        <v>-300</v>
      </c>
      <c r="F21" s="40">
        <f t="shared" si="15"/>
        <v>4.318402279435273</v>
      </c>
      <c r="G21" s="39">
        <v>1.2</v>
      </c>
      <c r="H21" s="40">
        <f t="shared" si="16"/>
        <v>5.5184022794352732</v>
      </c>
      <c r="I21" s="35"/>
      <c r="J21" s="40">
        <f t="shared" si="17"/>
        <v>-489.89360992626052</v>
      </c>
      <c r="K21" s="40"/>
      <c r="L21" s="26">
        <f t="shared" si="18"/>
        <v>1010.1063900737395</v>
      </c>
      <c r="M21" s="12"/>
    </row>
    <row r="22" spans="1:13" ht="18.75">
      <c r="A22" s="28">
        <v>22</v>
      </c>
      <c r="B22" s="38">
        <v>1500</v>
      </c>
      <c r="C22" s="39">
        <v>1500</v>
      </c>
      <c r="D22" s="39">
        <f t="shared" si="13"/>
        <v>1500</v>
      </c>
      <c r="E22" s="40">
        <f t="shared" si="14"/>
        <v>0</v>
      </c>
      <c r="F22" s="40">
        <f t="shared" si="15"/>
        <v>0</v>
      </c>
      <c r="G22" s="39">
        <v>1.2</v>
      </c>
      <c r="H22" s="40">
        <f t="shared" si="16"/>
        <v>1.2</v>
      </c>
      <c r="I22" s="35"/>
      <c r="J22" s="40">
        <f t="shared" si="17"/>
        <v>-23.165279999999999</v>
      </c>
      <c r="K22" s="40"/>
      <c r="L22" s="26">
        <f t="shared" si="18"/>
        <v>1476.8347200000001</v>
      </c>
      <c r="M22" s="12"/>
    </row>
    <row r="23" spans="1:13" ht="18.75">
      <c r="A23" s="28">
        <v>23</v>
      </c>
      <c r="B23" s="38">
        <v>2000</v>
      </c>
      <c r="C23" s="39">
        <v>1800</v>
      </c>
      <c r="D23" s="39">
        <f t="shared" si="13"/>
        <v>1800</v>
      </c>
      <c r="E23" s="40">
        <f t="shared" si="14"/>
        <v>-200</v>
      </c>
      <c r="F23" s="40">
        <f t="shared" si="15"/>
        <v>3.5259606962293994</v>
      </c>
      <c r="G23" s="39">
        <v>1.2</v>
      </c>
      <c r="H23" s="40">
        <f t="shared" si="16"/>
        <v>4.7259606962293992</v>
      </c>
      <c r="I23" s="35"/>
      <c r="J23" s="40">
        <f t="shared" si="17"/>
        <v>-359.29839132858166</v>
      </c>
      <c r="K23" s="40"/>
      <c r="L23" s="26">
        <f t="shared" si="18"/>
        <v>1640.7016086714184</v>
      </c>
      <c r="M23" s="12"/>
    </row>
    <row r="24" spans="1:13" ht="18.75">
      <c r="A24" s="28">
        <v>24</v>
      </c>
      <c r="B24" s="38">
        <v>2500</v>
      </c>
      <c r="C24" s="39">
        <v>2200</v>
      </c>
      <c r="D24" s="39">
        <f t="shared" si="13"/>
        <v>2200</v>
      </c>
      <c r="E24" s="40">
        <f t="shared" si="14"/>
        <v>-300</v>
      </c>
      <c r="F24" s="40">
        <f t="shared" si="15"/>
        <v>4.318402279435273</v>
      </c>
      <c r="G24" s="39">
        <v>1.2</v>
      </c>
      <c r="H24" s="40">
        <f t="shared" si="16"/>
        <v>5.5184022794352732</v>
      </c>
      <c r="I24" s="35"/>
      <c r="J24" s="40">
        <f t="shared" si="17"/>
        <v>-489.89360992626052</v>
      </c>
      <c r="K24" s="40"/>
      <c r="L24" s="26">
        <f t="shared" si="18"/>
        <v>2010.1063900737395</v>
      </c>
      <c r="M24" s="12"/>
    </row>
    <row r="25" spans="1:13" ht="18.75">
      <c r="A25" s="28">
        <v>25</v>
      </c>
      <c r="B25" s="38">
        <v>3000</v>
      </c>
      <c r="C25" s="39">
        <v>2600</v>
      </c>
      <c r="D25" s="39">
        <f t="shared" si="13"/>
        <v>2600</v>
      </c>
      <c r="E25" s="40">
        <f t="shared" si="14"/>
        <v>-400</v>
      </c>
      <c r="F25" s="40">
        <f t="shared" si="15"/>
        <v>4.986461437002097</v>
      </c>
      <c r="G25" s="39">
        <v>1.2</v>
      </c>
      <c r="H25" s="40">
        <f t="shared" si="16"/>
        <v>6.1864614370020972</v>
      </c>
      <c r="I25" s="35"/>
      <c r="J25" s="40">
        <f t="shared" si="17"/>
        <v>-615.68657232892656</v>
      </c>
      <c r="K25" s="40"/>
      <c r="L25" s="26">
        <f t="shared" si="18"/>
        <v>2384.3134276710734</v>
      </c>
      <c r="M25" s="12"/>
    </row>
    <row r="26" spans="1:13" ht="18.75">
      <c r="A26" s="28">
        <v>26</v>
      </c>
      <c r="B26" s="38">
        <v>5000</v>
      </c>
      <c r="C26" s="39">
        <v>1200</v>
      </c>
      <c r="D26" s="39">
        <f t="shared" si="13"/>
        <v>1200</v>
      </c>
      <c r="E26" s="40">
        <f t="shared" si="14"/>
        <v>-3800</v>
      </c>
      <c r="F26" s="40">
        <f t="shared" si="15"/>
        <v>15.369306353760267</v>
      </c>
      <c r="G26" s="39">
        <v>1.2</v>
      </c>
      <c r="H26" s="40">
        <f t="shared" si="16"/>
        <v>16.569306353760268</v>
      </c>
      <c r="I26" s="35"/>
      <c r="J26" s="40">
        <f t="shared" si="17"/>
        <v>-4416.555755151061</v>
      </c>
      <c r="K26" s="40"/>
      <c r="L26" s="26">
        <f t="shared" si="18"/>
        <v>583.44424484893898</v>
      </c>
      <c r="M26" s="12"/>
    </row>
    <row r="27" spans="1:13" ht="18.75">
      <c r="A27" s="28">
        <v>27</v>
      </c>
      <c r="B27" s="38">
        <v>5000</v>
      </c>
      <c r="C27" s="39">
        <v>1800</v>
      </c>
      <c r="D27" s="39">
        <f t="shared" si="13"/>
        <v>1800</v>
      </c>
      <c r="E27" s="40">
        <f t="shared" si="14"/>
        <v>-3200</v>
      </c>
      <c r="F27" s="40">
        <f t="shared" si="15"/>
        <v>14.103842784917598</v>
      </c>
      <c r="G27" s="39">
        <v>1.2</v>
      </c>
      <c r="H27" s="40">
        <f t="shared" si="16"/>
        <v>15.303842784917597</v>
      </c>
      <c r="I27" s="35"/>
      <c r="J27" s="40">
        <f t="shared" si="17"/>
        <v>-3767.6977253143268</v>
      </c>
      <c r="K27" s="40"/>
      <c r="L27" s="26">
        <f t="shared" si="18"/>
        <v>1232.3022746856732</v>
      </c>
      <c r="M27" s="12"/>
    </row>
    <row r="28" spans="1:13" ht="18.75">
      <c r="A28" s="28">
        <v>28</v>
      </c>
      <c r="B28" s="38">
        <v>10000</v>
      </c>
      <c r="C28" s="39">
        <v>1500</v>
      </c>
      <c r="D28" s="39">
        <f t="shared" si="13"/>
        <v>1500</v>
      </c>
      <c r="E28" s="40">
        <f t="shared" si="14"/>
        <v>-8500</v>
      </c>
      <c r="F28" s="40">
        <f t="shared" si="15"/>
        <v>22.986451451508707</v>
      </c>
      <c r="G28" s="39">
        <v>1.2</v>
      </c>
      <c r="H28" s="40">
        <f t="shared" si="16"/>
        <v>24.186451451508706</v>
      </c>
      <c r="I28" s="35"/>
      <c r="J28" s="40">
        <f t="shared" si="17"/>
        <v>-9410.6445868010087</v>
      </c>
      <c r="K28" s="40"/>
      <c r="L28" s="26">
        <f t="shared" si="18"/>
        <v>589.3554131989913</v>
      </c>
      <c r="M28" s="12"/>
    </row>
    <row r="29" spans="1:13" ht="18.75">
      <c r="A29" s="28">
        <v>29</v>
      </c>
      <c r="B29" s="38">
        <v>10000</v>
      </c>
      <c r="C29" s="39">
        <v>900</v>
      </c>
      <c r="D29" s="39">
        <f t="shared" si="13"/>
        <v>900</v>
      </c>
      <c r="E29" s="40">
        <f t="shared" si="14"/>
        <v>-9100</v>
      </c>
      <c r="F29" s="40">
        <f t="shared" si="15"/>
        <v>23.78390520555088</v>
      </c>
      <c r="G29" s="39">
        <v>1.2</v>
      </c>
      <c r="H29" s="40">
        <f t="shared" si="16"/>
        <v>24.983905205550879</v>
      </c>
      <c r="I29" s="35"/>
      <c r="J29" s="40">
        <f t="shared" si="17"/>
        <v>-10041.433319300073</v>
      </c>
      <c r="K29" s="40"/>
      <c r="L29" s="26">
        <f t="shared" si="18"/>
        <v>-41.433319300072981</v>
      </c>
      <c r="M29" s="12"/>
    </row>
    <row r="30" spans="1:13" ht="18.75">
      <c r="A30" s="28">
        <v>30</v>
      </c>
      <c r="B30" s="38">
        <v>10000</v>
      </c>
      <c r="C30" s="38">
        <v>1200</v>
      </c>
      <c r="D30" s="39">
        <f t="shared" si="13"/>
        <v>1200</v>
      </c>
      <c r="E30" s="39">
        <f t="shared" si="14"/>
        <v>-8800</v>
      </c>
      <c r="F30" s="40">
        <f t="shared" si="15"/>
        <v>23.38857730986642</v>
      </c>
      <c r="G30" s="39">
        <v>1.2</v>
      </c>
      <c r="H30" s="40">
        <f t="shared" si="16"/>
        <v>24.58857730986642</v>
      </c>
      <c r="I30" s="35"/>
      <c r="J30" s="40">
        <f t="shared" si="17"/>
        <v>-9726.1701836411685</v>
      </c>
      <c r="K30" s="41"/>
      <c r="L30" s="27">
        <f t="shared" si="18"/>
        <v>273.82981635883152</v>
      </c>
    </row>
    <row r="31" spans="1:13" ht="18.75">
      <c r="A31" s="28">
        <v>31</v>
      </c>
      <c r="B31" s="38">
        <v>10000</v>
      </c>
      <c r="C31" s="38">
        <v>1500</v>
      </c>
      <c r="D31" s="39">
        <f t="shared" si="13"/>
        <v>1500</v>
      </c>
      <c r="E31" s="39">
        <f t="shared" si="14"/>
        <v>-8500</v>
      </c>
      <c r="F31" s="40">
        <f t="shared" si="15"/>
        <v>22.986451451508707</v>
      </c>
      <c r="G31" s="39">
        <v>1.2</v>
      </c>
      <c r="H31" s="40">
        <f t="shared" si="16"/>
        <v>24.186451451508706</v>
      </c>
      <c r="I31" s="35"/>
      <c r="J31" s="40">
        <f t="shared" si="17"/>
        <v>-9410.6445868010087</v>
      </c>
      <c r="K31" s="41"/>
      <c r="L31" s="27">
        <f t="shared" si="18"/>
        <v>589.3554131989913</v>
      </c>
    </row>
    <row r="32" spans="1:13" ht="18.75">
      <c r="A32" s="28">
        <v>32</v>
      </c>
      <c r="B32" s="38">
        <v>10000</v>
      </c>
      <c r="C32" s="38">
        <v>2200</v>
      </c>
      <c r="D32" s="39">
        <f t="shared" si="13"/>
        <v>2200</v>
      </c>
      <c r="E32" s="39">
        <f t="shared" si="14"/>
        <v>-7800</v>
      </c>
      <c r="F32" s="40">
        <f t="shared" si="15"/>
        <v>22.019617490384022</v>
      </c>
      <c r="G32" s="39">
        <v>1.2</v>
      </c>
      <c r="H32" s="40">
        <f t="shared" si="16"/>
        <v>23.219617490384021</v>
      </c>
      <c r="I32" s="35"/>
      <c r="J32" s="40">
        <f t="shared" si="17"/>
        <v>-8673.3162877627383</v>
      </c>
      <c r="K32" s="41"/>
      <c r="L32" s="27">
        <f t="shared" si="18"/>
        <v>1326.6837122372617</v>
      </c>
    </row>
    <row r="33" spans="1:12" ht="18.75">
      <c r="A33" s="52">
        <v>33</v>
      </c>
      <c r="B33" s="53">
        <v>16000</v>
      </c>
      <c r="C33" s="53">
        <v>2200</v>
      </c>
      <c r="D33" s="54">
        <f t="shared" si="13"/>
        <v>2200</v>
      </c>
      <c r="E33" s="54">
        <f t="shared" ref="E33:E35" si="19">C33-B33</f>
        <v>-13800</v>
      </c>
      <c r="F33" s="55">
        <f t="shared" ref="F33:F35" si="20">SQRT((2*-E33)/$I$45)</f>
        <v>29.28882925901036</v>
      </c>
      <c r="G33" s="54">
        <v>1.2</v>
      </c>
      <c r="H33" s="55">
        <f t="shared" ref="H33:H35" si="21">F33+G33</f>
        <v>30.488829259010359</v>
      </c>
      <c r="I33" s="56"/>
      <c r="J33" s="55">
        <f t="shared" ref="J33:J35" si="22">-(($I$45*(H33^2))/2)</f>
        <v>-14953.971831095281</v>
      </c>
      <c r="K33" s="57"/>
      <c r="L33" s="58">
        <f t="shared" ref="L33:L35" si="23">B33+J33</f>
        <v>1046.0281689047188</v>
      </c>
    </row>
    <row r="34" spans="1:12" ht="18.75">
      <c r="A34" s="52">
        <v>34</v>
      </c>
      <c r="B34" s="53">
        <v>18000</v>
      </c>
      <c r="C34" s="53">
        <v>2200</v>
      </c>
      <c r="D34" s="54">
        <f t="shared" si="13"/>
        <v>2200</v>
      </c>
      <c r="E34" s="54">
        <f t="shared" si="19"/>
        <v>-15800</v>
      </c>
      <c r="F34" s="55">
        <f t="shared" si="20"/>
        <v>31.339424175900334</v>
      </c>
      <c r="G34" s="54">
        <v>1.2</v>
      </c>
      <c r="H34" s="55">
        <f t="shared" si="21"/>
        <v>32.539424175900336</v>
      </c>
      <c r="I34" s="56"/>
      <c r="J34" s="55">
        <f t="shared" si="22"/>
        <v>-17033.142840122506</v>
      </c>
      <c r="K34" s="57"/>
      <c r="L34" s="58">
        <f t="shared" si="23"/>
        <v>966.85715987749427</v>
      </c>
    </row>
    <row r="35" spans="1:12" ht="18.75">
      <c r="A35" s="52">
        <v>35</v>
      </c>
      <c r="B35" s="53">
        <v>19000</v>
      </c>
      <c r="C35" s="53">
        <v>1800</v>
      </c>
      <c r="D35" s="54">
        <f t="shared" si="13"/>
        <v>1800</v>
      </c>
      <c r="E35" s="54">
        <f t="shared" si="19"/>
        <v>-17200</v>
      </c>
      <c r="F35" s="55">
        <f t="shared" si="20"/>
        <v>32.698414326943869</v>
      </c>
      <c r="G35" s="54">
        <v>1.2</v>
      </c>
      <c r="H35" s="55">
        <f t="shared" si="21"/>
        <v>33.898414326943872</v>
      </c>
      <c r="I35" s="56"/>
      <c r="J35" s="55">
        <f t="shared" si="22"/>
        <v>-18485.611819066118</v>
      </c>
      <c r="K35" s="57"/>
      <c r="L35" s="58">
        <f t="shared" si="23"/>
        <v>514.38818093388181</v>
      </c>
    </row>
    <row r="36" spans="1:12" ht="18.75">
      <c r="A36" s="52">
        <v>36</v>
      </c>
      <c r="B36" s="53">
        <v>19000</v>
      </c>
      <c r="C36" s="53">
        <v>700</v>
      </c>
      <c r="D36" s="54">
        <f t="shared" si="13"/>
        <v>700</v>
      </c>
      <c r="E36" s="54">
        <f t="shared" ref="E36" si="24">C36-B36</f>
        <v>-18300</v>
      </c>
      <c r="F36" s="55">
        <f t="shared" ref="F36" si="25">SQRT((2*-E36)/$I$45)</f>
        <v>33.727800003393902</v>
      </c>
      <c r="G36" s="54">
        <v>1.2</v>
      </c>
      <c r="H36" s="55">
        <f t="shared" ref="H36" si="26">F36+G36</f>
        <v>34.927800003393905</v>
      </c>
      <c r="I36" s="56"/>
      <c r="J36" s="55">
        <f t="shared" ref="J36" si="27">-(($I$45*(H36^2))/2)</f>
        <v>-19625.355164771041</v>
      </c>
      <c r="K36" s="57"/>
      <c r="L36" s="58">
        <f t="shared" ref="L36" si="28">B36+J36</f>
        <v>-625.35516477104102</v>
      </c>
    </row>
    <row r="37" spans="1:12" ht="18.75">
      <c r="A37" s="46"/>
      <c r="B37" s="47"/>
      <c r="C37" s="47"/>
      <c r="D37" s="48"/>
      <c r="E37" s="48"/>
      <c r="F37" s="49"/>
      <c r="G37" s="48"/>
      <c r="H37" s="49"/>
      <c r="I37" s="50"/>
      <c r="J37" s="49"/>
      <c r="K37" s="51"/>
      <c r="L37" s="15"/>
    </row>
    <row r="38" spans="1:12" ht="18.75">
      <c r="A38" s="9"/>
      <c r="H38" s="5"/>
      <c r="J38" s="5"/>
      <c r="L38" s="15"/>
    </row>
    <row r="39" spans="1:12" ht="18.75">
      <c r="A39" s="9"/>
      <c r="C39" s="11" t="s">
        <v>27</v>
      </c>
      <c r="H39" s="5"/>
      <c r="J39" s="5"/>
      <c r="L39" s="15"/>
    </row>
    <row r="40" spans="1:12" ht="18.75">
      <c r="A40" s="9"/>
      <c r="H40" s="5"/>
      <c r="J40" s="5"/>
      <c r="L40" s="15"/>
    </row>
    <row r="41" spans="1:12" ht="18.75">
      <c r="A41" s="9"/>
      <c r="C41" s="11" t="s">
        <v>31</v>
      </c>
      <c r="I41" s="4" t="s">
        <v>1</v>
      </c>
      <c r="L41" s="15"/>
    </row>
    <row r="42" spans="1:12" ht="18.75">
      <c r="A42" s="9"/>
      <c r="D42" s="3">
        <v>3000</v>
      </c>
      <c r="I42" s="2" t="s">
        <v>7</v>
      </c>
      <c r="L42" s="15"/>
    </row>
    <row r="43" spans="1:12" ht="18.75">
      <c r="A43" s="9"/>
      <c r="D43" s="3">
        <v>2600</v>
      </c>
      <c r="L43" s="15"/>
    </row>
    <row r="44" spans="1:12">
      <c r="D44" s="3">
        <v>2200</v>
      </c>
      <c r="H44" s="6" t="s">
        <v>10</v>
      </c>
      <c r="I44" s="6" t="s">
        <v>11</v>
      </c>
      <c r="J44" t="s">
        <v>9</v>
      </c>
    </row>
    <row r="45" spans="1:12">
      <c r="D45" s="3">
        <v>1800</v>
      </c>
      <c r="H45" s="6" t="s">
        <v>10</v>
      </c>
      <c r="I45">
        <v>32.173999999999999</v>
      </c>
      <c r="J45" t="s">
        <v>8</v>
      </c>
    </row>
    <row r="46" spans="1:12">
      <c r="D46" s="3">
        <v>1500</v>
      </c>
      <c r="H46" s="2"/>
    </row>
    <row r="47" spans="1:12">
      <c r="D47" s="3">
        <v>1200</v>
      </c>
      <c r="I47" t="s">
        <v>46</v>
      </c>
    </row>
    <row r="48" spans="1:12">
      <c r="D48" s="3">
        <v>900</v>
      </c>
    </row>
    <row r="49" spans="4:10">
      <c r="D49" s="3">
        <v>700</v>
      </c>
      <c r="H49" s="6" t="s">
        <v>32</v>
      </c>
      <c r="I49" s="14" t="s">
        <v>47</v>
      </c>
      <c r="J49" t="s">
        <v>33</v>
      </c>
    </row>
    <row r="50" spans="4:10">
      <c r="D50" s="3">
        <v>500</v>
      </c>
    </row>
    <row r="51" spans="4:10">
      <c r="D51" s="3">
        <v>300</v>
      </c>
    </row>
  </sheetData>
  <pageMargins left="0.511811024" right="0.511811024" top="0.78740157499999996" bottom="0.78740157499999996" header="0.31496062000000002" footer="0.31496062000000002"/>
  <pageSetup paperSize="9" scale="47" orientation="landscape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Plan1</vt:lpstr>
      <vt:lpstr>Plan2</vt:lpstr>
      <vt:lpstr>Plan3</vt:lpstr>
      <vt:lpstr>Plan1!Area_de_impressao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Barbosa</dc:creator>
  <cp:lastModifiedBy>Rodrigo Barbosa</cp:lastModifiedBy>
  <cp:lastPrinted>2025-03-16T18:24:43Z</cp:lastPrinted>
  <dcterms:created xsi:type="dcterms:W3CDTF">2025-03-16T05:02:33Z</dcterms:created>
  <dcterms:modified xsi:type="dcterms:W3CDTF">2025-09-17T21:18:25Z</dcterms:modified>
</cp:coreProperties>
</file>